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 Me" sheetId="1" r:id="rId5"/>
    <sheet state="visible" name="TCO Calculator" sheetId="2" r:id="rId6"/>
    <sheet state="visible" name="Scenario - Small Firm" sheetId="3" r:id="rId7"/>
    <sheet state="visible" name="Scenario - Mid-Market" sheetId="4" r:id="rId8"/>
    <sheet state="visible" name="Scenario - LSP" sheetId="5" r:id="rId9"/>
    <sheet state="visible" name="Summary" sheetId="6" r:id="rId10"/>
  </sheets>
  <definedNames/>
  <calcPr/>
</workbook>
</file>

<file path=xl/sharedStrings.xml><?xml version="1.0" encoding="utf-8"?>
<sst xmlns="http://schemas.openxmlformats.org/spreadsheetml/2006/main" count="135" uniqueCount="59">
  <si>
    <t>Illustrative Scenario: Mid-Market</t>
  </si>
  <si>
    <t>Illustrative Scenario: Small Firm</t>
  </si>
  <si>
    <t>eDiscovery TCO - Current State vs. Consolidated Platform</t>
  </si>
  <si>
    <t>Venio Systems — eDiscovery Total Cost of Ownership (TCO) Calculator</t>
  </si>
  <si>
    <t>Small law firm: a handful of matters, vendor-managed processing/hosting, associate review.  All pre-filled values are illustrative placeholders — replace with your own figures. See the Read Me tab.</t>
  </si>
  <si>
    <t>Mid-market corporate legal: recurring litigation, mixed insourcing, outside counsel review.  All pre-filled values are illustrative placeholders — replace with your own figures. See the Read Me tab.</t>
  </si>
  <si>
    <t>INPUTS  (edit the yellow cells)</t>
  </si>
  <si>
    <t>Companion to the guide: The True Cost of eDiscovery (veniosystems.com/guide)</t>
  </si>
  <si>
    <t>All pre-filled values are illustrative placeholders - replace with your own figures. See the Read Me tab.</t>
  </si>
  <si>
    <t>Annual model</t>
  </si>
  <si>
    <t>Matters per year</t>
  </si>
  <si>
    <t>Current state</t>
  </si>
  <si>
    <t>Consolidated platform</t>
  </si>
  <si>
    <t>HOW TO USE</t>
  </si>
  <si>
    <t>Avg data collected per matter (GB)</t>
  </si>
  <si>
    <t>% of data culled before review</t>
  </si>
  <si>
    <t>Documents per GB</t>
  </si>
  <si>
    <t>1. Go to the 'TCO Calculator' tab and replace every yellow cell with your own figures (blue text = your editable inputs).</t>
  </si>
  <si>
    <t>2. All white cells are formulas — do not type over them. Results update automatically.</t>
  </si>
  <si>
    <t>Review speed (docs per reviewer-hour)</t>
  </si>
  <si>
    <t>3. Column C models your current state; column D models a consolidated-platform scenario. Edit both independently.</t>
  </si>
  <si>
    <t>Blended reviewer cost ($/hour)</t>
  </si>
  <si>
    <t>4. The three Scenario tabs are pre-filled illustrations for common profiles — replace their inputs with your own numbers.</t>
  </si>
  <si>
    <t>5. The 'Summary' tab is a one-page view formatted for a budget conversation with your GC or CFO.</t>
  </si>
  <si>
    <t>Processing rate ($/GB ingested)</t>
  </si>
  <si>
    <t>IMPORTANT — ABOUT THE PRE-FILLED NUMBERS</t>
  </si>
  <si>
    <t>Hosting rate ($/GB/month)</t>
  </si>
  <si>
    <t>Avg months hosted per matter</t>
  </si>
  <si>
    <t>Annual platform licensing ($)</t>
  </si>
  <si>
    <t>Admin &amp; hidden overhead (% of subtotal)</t>
  </si>
  <si>
    <t>Every pre-filled value in this workbook is an illustrative placeholder supplied so the formulas have something to compute.</t>
  </si>
  <si>
    <t>ANNUAL COST BY CATEGORY  (formulas — do not edit)</t>
  </si>
  <si>
    <t>1. Collection &amp; processing</t>
  </si>
  <si>
    <t>They are NOT market benchmarks, NOT vendor rates, and NOT Venio pricing. Replace them with figures from your own</t>
  </si>
  <si>
    <t>invoices and processing reports before treating any output as meaningful. Outputs are planning estimates, not quotes.</t>
  </si>
  <si>
    <t>2. Hosting &amp; storage</t>
  </si>
  <si>
    <r>
      <rPr>
        <rFont val="Arial"/>
        <b/>
        <sz val="10.0"/>
      </rPr>
      <t xml:space="preserve">Questions, or want to walk through your numbers with our team? </t>
    </r>
    <r>
      <rPr>
        <rFont val="Arial"/>
        <b/>
        <color rgb="FF1155CC"/>
        <sz val="10.0"/>
        <u/>
      </rPr>
      <t>Talk to Sales</t>
    </r>
  </si>
  <si>
    <t>3. Document review labor</t>
  </si>
  <si>
    <t>4. Software licensing &amp; vendor fees</t>
  </si>
  <si>
    <t>5. Admin &amp; hidden overhead</t>
  </si>
  <si>
    <t>Subtotal (categories 1–4)</t>
  </si>
  <si>
    <t>TOTAL ANNUAL TCO</t>
  </si>
  <si>
    <t>Cost per matter</t>
  </si>
  <si>
    <t>All-in cost per GB collected</t>
  </si>
  <si>
    <t>Modeled annual difference (current − consolidated)</t>
  </si>
  <si>
    <t>Consolidated column illustrates structure only (e.g. per-GB fees folded into a single platform fee). Replace with real quotes.</t>
  </si>
  <si>
    <t>Illustrative Scenario: LSP</t>
  </si>
  <si>
    <t>Legal service provider: high matter volume, throughput economics, margin per client.  All pre-filled values are illustrative placeholders — replace with your own figures. See the Read Me tab.</t>
  </si>
  <si>
    <t>eDiscovery TCO - Executive Summary</t>
  </si>
  <si>
    <t>All figures flow from the calculator tabs; edit inputs there. Values are planning estimates based on your inputs.</t>
  </si>
  <si>
    <t>Model</t>
  </si>
  <si>
    <t>Total annual TCO</t>
  </si>
  <si>
    <t>Cost per GB collected</t>
  </si>
  <si>
    <t>Your current state</t>
  </si>
  <si>
    <t>Illustration: small firm</t>
  </si>
  <si>
    <t>Illustration: mid-market corporate</t>
  </si>
  <si>
    <t>Illustration: legal service provider</t>
  </si>
  <si>
    <t>Next step: talk to our sales team and walk through these numbers with Venio</t>
  </si>
  <si>
    <t>Talk to sales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</si>
</sst>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\$#,##0;&quot;($&quot;#,##0\);\-"/>
  </numFmts>
  <fonts count="17">
    <font>
      <sz val="11.0"/>
      <color theme="1"/>
      <name val="Calibri"/>
      <scheme val="minor"/>
    </font>
    <font>
      <color theme="1"/>
      <name val="Calibri"/>
      <scheme val="minor"/>
    </font>
    <font>
      <b/>
      <sz val="13.0"/>
      <color rgb="FF0B1C3F"/>
      <name val="Arial"/>
    </font>
    <font>
      <i/>
      <sz val="9.0"/>
      <color rgb="FF666666"/>
      <name val="Arial"/>
    </font>
    <font>
      <b/>
      <sz val="14.0"/>
      <color rgb="FF0B1C3F"/>
      <name val="Arial"/>
    </font>
    <font>
      <b/>
      <sz val="10.0"/>
      <color rgb="FFFFFFFF"/>
      <name val="Arial"/>
    </font>
    <font>
      <i/>
      <sz val="10.0"/>
      <color rgb="FF666666"/>
      <name val="Arial"/>
    </font>
    <font>
      <sz val="10.0"/>
      <color theme="1"/>
      <name val="Arial"/>
    </font>
    <font>
      <sz val="11.0"/>
      <color theme="1"/>
      <name val="Calibri"/>
    </font>
    <font>
      <sz val="10.0"/>
      <color rgb="FF0000FF"/>
      <name val="Arial"/>
    </font>
    <font>
      <b/>
      <sz val="10.0"/>
      <color theme="1"/>
      <name val="Arial"/>
    </font>
    <font>
      <b/>
      <u/>
      <sz val="10.0"/>
      <color rgb="FF0000FF"/>
      <name val="Arial"/>
    </font>
    <font>
      <b/>
      <sz val="11.0"/>
      <color rgb="FF0B1C3F"/>
      <name val="Arial"/>
    </font>
    <font>
      <b/>
      <sz val="17.0"/>
      <color rgb="FFFFFFFF"/>
      <name val="Arial"/>
    </font>
    <font>
      <sz val="10.0"/>
      <color rgb="FF008000"/>
      <name val="Arial"/>
    </font>
    <font>
      <b/>
      <sz val="11.0"/>
      <color rgb="FF0B7A43"/>
      <name val="Arial"/>
    </font>
    <font>
      <b/>
      <sz val="16.0"/>
      <color rgb="FF0000FF"/>
    </font>
  </fonts>
  <fills count="8">
    <fill>
      <patternFill patternType="none"/>
    </fill>
    <fill>
      <patternFill patternType="lightGray"/>
    </fill>
    <fill>
      <patternFill patternType="solid">
        <fgColor theme="6"/>
        <bgColor theme="6"/>
      </patternFill>
    </fill>
    <fill>
      <patternFill patternType="solid">
        <fgColor rgb="FF0B1C3F"/>
        <bgColor rgb="FF0B1C3F"/>
      </patternFill>
    </fill>
    <fill>
      <patternFill patternType="solid">
        <fgColor rgb="FFFFFF00"/>
        <bgColor rgb="FFFFFF00"/>
      </patternFill>
    </fill>
    <fill>
      <patternFill patternType="solid">
        <fgColor rgb="FFEAF6F1"/>
        <bgColor rgb="FFEAF6F1"/>
      </patternFill>
    </fill>
    <fill>
      <patternFill patternType="solid">
        <fgColor rgb="FFF5F6FA"/>
        <bgColor rgb="FFF5F6FA"/>
      </patternFill>
    </fill>
    <fill>
      <patternFill patternType="solid">
        <fgColor rgb="FF00FF00"/>
        <bgColor rgb="FF00FF00"/>
      </patternFill>
    </fill>
  </fills>
  <borders count="3">
    <border/>
    <border>
      <left/>
      <right/>
      <top/>
      <bottom/>
    </border>
    <border>
      <left style="thin">
        <color rgb="FFE0E2EB"/>
      </left>
      <right style="thin">
        <color rgb="FFE0E2EB"/>
      </right>
      <top style="thin">
        <color rgb="FFE0E2EB"/>
      </top>
      <bottom style="thin">
        <color rgb="FFE0E2EB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shrinkToFit="0" vertical="bottom" wrapText="0"/>
    </xf>
    <xf borderId="0" fillId="2" fontId="2" numFmtId="0" xfId="0" applyAlignment="1" applyFill="1" applyFont="1">
      <alignment readingOrder="0" shrinkToFit="0" vertical="center" wrapText="0"/>
    </xf>
    <xf borderId="0" fillId="0" fontId="3" numFmtId="0" xfId="0" applyAlignment="1" applyFont="1">
      <alignment shrinkToFit="0" vertical="bottom" wrapText="0"/>
    </xf>
    <xf borderId="0" fillId="2" fontId="1" numFmtId="0" xfId="0" applyAlignment="1" applyFill="1" applyFont="1">
      <alignment vertical="center"/>
    </xf>
    <xf borderId="0" fillId="2" fontId="4" numFmtId="0" xfId="0" applyAlignment="1" applyFill="1" applyFont="1">
      <alignment horizontal="left" shrinkToFit="0" vertical="center" wrapText="0"/>
    </xf>
    <xf borderId="1" fillId="3" fontId="5" numFmtId="0" xfId="0" applyAlignment="1" applyBorder="1" applyFill="1" applyFont="1">
      <alignment shrinkToFit="0" vertical="bottom" wrapText="0"/>
    </xf>
    <xf borderId="0" fillId="0" fontId="6" numFmtId="0" xfId="0" applyAlignment="1" applyFont="1">
      <alignment shrinkToFit="0" vertical="center" wrapText="0"/>
    </xf>
    <xf borderId="0" fillId="0" fontId="3" numFmtId="0" xfId="0" applyAlignment="1" applyFont="1">
      <alignment readingOrder="0" shrinkToFit="0" vertical="center" wrapText="0"/>
    </xf>
    <xf borderId="1" fillId="3" fontId="5" numFmtId="0" xfId="0" applyAlignment="1" applyBorder="1" applyFill="1" applyFont="1">
      <alignment horizontal="center" shrinkToFit="0" vertical="bottom" wrapText="0"/>
    </xf>
    <xf borderId="2" fillId="0" fontId="7" numFmtId="0" xfId="0" applyAlignment="1" applyBorder="1" applyFont="1">
      <alignment shrinkToFit="0" vertical="bottom" wrapText="0"/>
    </xf>
    <xf borderId="0" fillId="0" fontId="8" numFmtId="0" xfId="0" applyAlignment="1" applyFont="1">
      <alignment shrinkToFit="0" vertical="top" wrapText="0"/>
    </xf>
    <xf borderId="2" fillId="4" fontId="9" numFmtId="1" xfId="0" applyAlignment="1" applyBorder="1" applyFill="1" applyFont="1" applyNumberFormat="1">
      <alignment shrinkToFit="0" vertical="bottom" wrapText="0"/>
    </xf>
    <xf borderId="0" fillId="0" fontId="10" numFmtId="0" xfId="0" applyAlignment="1" applyFont="1">
      <alignment horizontal="left" shrinkToFit="0" vertical="center" wrapText="0"/>
    </xf>
    <xf borderId="0" fillId="0" fontId="1" numFmtId="0" xfId="0" applyAlignment="1" applyFont="1">
      <alignment horizontal="left" vertical="center"/>
    </xf>
    <xf borderId="2" fillId="4" fontId="9" numFmtId="9" xfId="0" applyAlignment="1" applyBorder="1" applyFill="1" applyFont="1" applyNumberFormat="1">
      <alignment shrinkToFit="0" vertical="bottom" wrapText="0"/>
    </xf>
    <xf borderId="0" fillId="0" fontId="7" numFmtId="0" xfId="0" applyAlignment="1" applyFont="1">
      <alignment shrinkToFit="0" vertical="center" wrapText="0"/>
    </xf>
    <xf borderId="2" fillId="4" fontId="9" numFmtId="3" xfId="0" applyAlignment="1" applyBorder="1" applyFill="1" applyFont="1" applyNumberFormat="1">
      <alignment shrinkToFit="0" vertical="bottom" wrapText="0"/>
    </xf>
    <xf borderId="2" fillId="4" fontId="9" numFmtId="164" xfId="0" applyAlignment="1" applyBorder="1" applyFill="1" applyFont="1" applyNumberFormat="1">
      <alignment shrinkToFit="0" vertical="bottom" wrapText="0"/>
    </xf>
    <xf borderId="0" fillId="0" fontId="10" numFmtId="0" xfId="0" applyAlignment="1" applyFont="1">
      <alignment shrinkToFit="0" vertical="center" wrapText="0"/>
    </xf>
    <xf borderId="2" fillId="0" fontId="7" numFmtId="164" xfId="0" applyAlignment="1" applyBorder="1" applyFont="1" applyNumberFormat="1">
      <alignment shrinkToFit="0" vertical="bottom" wrapText="0"/>
    </xf>
    <xf borderId="2" fillId="0" fontId="10" numFmtId="0" xfId="0" applyAlignment="1" applyBorder="1" applyFont="1">
      <alignment shrinkToFit="0" vertical="bottom" wrapText="0"/>
    </xf>
    <xf borderId="0" fillId="0" fontId="11" numFmtId="0" xfId="0" applyAlignment="1" applyFont="1">
      <alignment readingOrder="0" shrinkToFit="0" vertical="top" wrapText="0"/>
    </xf>
    <xf borderId="2" fillId="0" fontId="10" numFmtId="164" xfId="0" applyAlignment="1" applyBorder="1" applyFont="1" applyNumberFormat="1">
      <alignment shrinkToFit="0" vertical="bottom" wrapText="0"/>
    </xf>
    <xf borderId="2" fillId="0" fontId="12" numFmtId="0" xfId="0" applyAlignment="1" applyBorder="1" applyFont="1">
      <alignment shrinkToFit="0" vertical="bottom" wrapText="0"/>
    </xf>
    <xf borderId="2" fillId="5" fontId="12" numFmtId="164" xfId="0" applyAlignment="1" applyBorder="1" applyFill="1" applyFont="1" applyNumberFormat="1">
      <alignment shrinkToFit="0" vertical="bottom" wrapText="0"/>
    </xf>
    <xf borderId="0" fillId="0" fontId="10" numFmtId="0" xfId="0" applyAlignment="1" applyFont="1">
      <alignment shrinkToFit="0" vertical="bottom" wrapText="0"/>
    </xf>
    <xf borderId="0" fillId="3" fontId="13" numFmtId="164" xfId="0" applyAlignment="1" applyFill="1" applyFont="1" applyNumberFormat="1">
      <alignment shrinkToFit="0" vertical="bottom" wrapText="0"/>
    </xf>
    <xf borderId="0" fillId="0" fontId="4" numFmtId="0" xfId="0" applyAlignment="1" applyFont="1">
      <alignment readingOrder="0" shrinkToFit="0" vertical="bottom" wrapText="0"/>
    </xf>
    <xf borderId="2" fillId="6" fontId="14" numFmtId="164" xfId="0" applyAlignment="1" applyBorder="1" applyFill="1" applyFont="1" applyNumberFormat="1">
      <alignment shrinkToFit="0" vertical="bottom" wrapText="0"/>
    </xf>
    <xf borderId="2" fillId="0" fontId="14" numFmtId="164" xfId="0" applyAlignment="1" applyBorder="1" applyFont="1" applyNumberFormat="1">
      <alignment shrinkToFit="0" vertical="bottom" wrapText="0"/>
    </xf>
    <xf borderId="0" fillId="0" fontId="15" numFmtId="164" xfId="0" applyAlignment="1" applyFont="1" applyNumberFormat="1">
      <alignment shrinkToFit="0" vertical="bottom" wrapText="0"/>
    </xf>
    <xf borderId="0" fillId="0" fontId="10" numFmtId="0" xfId="0" applyAlignment="1" applyFont="1">
      <alignment readingOrder="0" shrinkToFit="0" vertical="center" wrapText="0"/>
    </xf>
    <xf borderId="0" fillId="7" fontId="16" numFmtId="0" xfId="0" applyAlignment="1" applyFill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veniosystems.com/demo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www.veniosystems.com/demo" TargetMode="External"/><Relationship Id="rId2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8.0"/>
    <col customWidth="1" min="2" max="26" width="8.71"/>
  </cols>
  <sheetData>
    <row r="1" ht="28.5" customHeight="1">
      <c r="A1" s="6" t="s">
        <v>3</v>
      </c>
    </row>
    <row r="2" ht="18.0" customHeight="1">
      <c r="A2" s="8" t="s">
        <v>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2"/>
    </row>
    <row r="4" ht="19.5" customHeight="1">
      <c r="A4" s="14" t="s">
        <v>13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18.75" customHeight="1">
      <c r="A5" s="17" t="s">
        <v>17</v>
      </c>
    </row>
    <row r="6" ht="18.75" customHeight="1">
      <c r="A6" s="17" t="s">
        <v>18</v>
      </c>
    </row>
    <row r="7" ht="18.75" customHeight="1">
      <c r="A7" s="17" t="s">
        <v>20</v>
      </c>
    </row>
    <row r="8" ht="18.75" customHeight="1">
      <c r="A8" s="17" t="s">
        <v>22</v>
      </c>
    </row>
    <row r="9" ht="18.75" customHeight="1">
      <c r="A9" s="17" t="s">
        <v>23</v>
      </c>
    </row>
    <row r="10">
      <c r="A10" s="12"/>
    </row>
    <row r="11" ht="18.0" customHeight="1">
      <c r="A11" s="20" t="s">
        <v>25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8.0" customHeight="1">
      <c r="A12" s="17" t="s">
        <v>30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8.0" customHeight="1">
      <c r="A13" s="17" t="s">
        <v>33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8.0" customHeight="1">
      <c r="A14" s="17" t="s">
        <v>34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2"/>
    </row>
    <row r="16">
      <c r="A16" s="23" t="s">
        <v>36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A16"/>
  </hyperlinks>
  <printOptions/>
  <pageMargins bottom="1.0" footer="0.0" header="0.0" left="0.75" right="0.75" top="1.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72.86"/>
    <col customWidth="1" min="3" max="4" width="20.0"/>
    <col customWidth="1" min="5" max="26" width="8.71"/>
  </cols>
  <sheetData>
    <row r="1" ht="23.25" customHeight="1">
      <c r="A1" s="1"/>
      <c r="B1" s="3" t="s">
        <v>2</v>
      </c>
      <c r="C1" s="5"/>
      <c r="D1" s="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8.0" customHeight="1">
      <c r="A2" s="1"/>
      <c r="B2" s="9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4">
      <c r="B4" s="7" t="s">
        <v>6</v>
      </c>
      <c r="C4" s="10" t="s">
        <v>11</v>
      </c>
      <c r="D4" s="10" t="s">
        <v>12</v>
      </c>
    </row>
    <row r="5">
      <c r="B5" s="11" t="s">
        <v>10</v>
      </c>
      <c r="C5" s="13">
        <v>12.0</v>
      </c>
      <c r="D5" s="13">
        <v>12.0</v>
      </c>
    </row>
    <row r="6">
      <c r="B6" s="11" t="s">
        <v>14</v>
      </c>
      <c r="C6" s="13">
        <v>100.0</v>
      </c>
      <c r="D6" s="13">
        <v>100.0</v>
      </c>
    </row>
    <row r="7">
      <c r="B7" s="11" t="s">
        <v>15</v>
      </c>
      <c r="C7" s="16">
        <v>0.6</v>
      </c>
      <c r="D7" s="16">
        <v>0.75</v>
      </c>
    </row>
    <row r="8">
      <c r="B8" s="11" t="s">
        <v>16</v>
      </c>
      <c r="C8" s="18">
        <v>3000.0</v>
      </c>
      <c r="D8" s="18">
        <v>3000.0</v>
      </c>
    </row>
    <row r="9">
      <c r="B9" s="11" t="s">
        <v>19</v>
      </c>
      <c r="C9" s="13">
        <v>50.0</v>
      </c>
      <c r="D9" s="13">
        <v>50.0</v>
      </c>
    </row>
    <row r="10">
      <c r="B10" s="11" t="s">
        <v>21</v>
      </c>
      <c r="C10" s="19">
        <v>40.0</v>
      </c>
      <c r="D10" s="19">
        <v>40.0</v>
      </c>
    </row>
    <row r="11">
      <c r="B11" s="11" t="s">
        <v>24</v>
      </c>
      <c r="C11" s="19">
        <v>25.0</v>
      </c>
      <c r="D11" s="19">
        <v>0.0</v>
      </c>
    </row>
    <row r="12">
      <c r="B12" s="11" t="s">
        <v>26</v>
      </c>
      <c r="C12" s="19">
        <v>10.0</v>
      </c>
      <c r="D12" s="19">
        <v>0.0</v>
      </c>
    </row>
    <row r="13">
      <c r="B13" s="11" t="s">
        <v>27</v>
      </c>
      <c r="C13" s="13">
        <v>9.0</v>
      </c>
      <c r="D13" s="13">
        <v>9.0</v>
      </c>
    </row>
    <row r="14">
      <c r="B14" s="11" t="s">
        <v>28</v>
      </c>
      <c r="C14" s="19">
        <v>100000.0</v>
      </c>
      <c r="D14" s="19">
        <v>180000.0</v>
      </c>
    </row>
    <row r="15">
      <c r="B15" s="11" t="s">
        <v>29</v>
      </c>
      <c r="C15" s="16">
        <v>0.15</v>
      </c>
      <c r="D15" s="16">
        <v>0.05</v>
      </c>
    </row>
    <row r="17">
      <c r="B17" s="7" t="s">
        <v>31</v>
      </c>
      <c r="C17" s="10" t="s">
        <v>11</v>
      </c>
      <c r="D17" s="10" t="s">
        <v>12</v>
      </c>
    </row>
    <row r="18">
      <c r="B18" s="11" t="s">
        <v>32</v>
      </c>
      <c r="C18" s="21">
        <f t="shared" ref="C18:D18" si="1">C5*C6*C11</f>
        <v>30000</v>
      </c>
      <c r="D18" s="21">
        <f t="shared" si="1"/>
        <v>0</v>
      </c>
    </row>
    <row r="19">
      <c r="B19" s="11" t="s">
        <v>35</v>
      </c>
      <c r="C19" s="21">
        <f t="shared" ref="C19:D19" si="2">C5*C6*(1-C7)*C12*C13</f>
        <v>43200</v>
      </c>
      <c r="D19" s="21">
        <f t="shared" si="2"/>
        <v>0</v>
      </c>
    </row>
    <row r="20">
      <c r="B20" s="11" t="s">
        <v>37</v>
      </c>
      <c r="C20" s="21">
        <f t="shared" ref="C20:D20" si="3">C5*C6*(1-C7)*C8/MAX(C9,1)*C10</f>
        <v>1152000</v>
      </c>
      <c r="D20" s="21">
        <f t="shared" si="3"/>
        <v>720000</v>
      </c>
    </row>
    <row r="21" ht="15.75" customHeight="1">
      <c r="B21" s="11" t="s">
        <v>38</v>
      </c>
      <c r="C21" s="21">
        <f t="shared" ref="C21:D21" si="4">C14</f>
        <v>100000</v>
      </c>
      <c r="D21" s="21">
        <f t="shared" si="4"/>
        <v>180000</v>
      </c>
    </row>
    <row r="22" ht="15.75" customHeight="1">
      <c r="B22" s="11" t="s">
        <v>39</v>
      </c>
      <c r="C22" s="21">
        <f t="shared" ref="C22:D22" si="5">SUM(C18:C21)*C15</f>
        <v>198780</v>
      </c>
      <c r="D22" s="21">
        <f t="shared" si="5"/>
        <v>45000</v>
      </c>
    </row>
    <row r="23" ht="15.75" customHeight="1">
      <c r="B23" s="22" t="s">
        <v>40</v>
      </c>
      <c r="C23" s="24">
        <f t="shared" ref="C23:D23" si="6">SUM(C18:C21)</f>
        <v>1325200</v>
      </c>
      <c r="D23" s="24">
        <f t="shared" si="6"/>
        <v>900000</v>
      </c>
    </row>
    <row r="24" ht="15.75" customHeight="1">
      <c r="B24" s="25" t="s">
        <v>41</v>
      </c>
      <c r="C24" s="26">
        <f t="shared" ref="C24:D24" si="7">C23+C22</f>
        <v>1523980</v>
      </c>
      <c r="D24" s="26">
        <f t="shared" si="7"/>
        <v>945000</v>
      </c>
    </row>
    <row r="25" ht="15.75" customHeight="1"/>
    <row r="26" ht="15.75" customHeight="1">
      <c r="B26" s="11" t="s">
        <v>42</v>
      </c>
      <c r="C26" s="21">
        <f t="shared" ref="C26:D26" si="8">C24/MAX(C5,1)</f>
        <v>126998.3333</v>
      </c>
      <c r="D26" s="21">
        <f t="shared" si="8"/>
        <v>78750</v>
      </c>
    </row>
    <row r="27" ht="15.75" customHeight="1">
      <c r="B27" s="11" t="s">
        <v>43</v>
      </c>
      <c r="C27" s="21">
        <f t="shared" ref="C27:D27" si="9">C24/MAX(C5*C6,1)</f>
        <v>1269.983333</v>
      </c>
      <c r="D27" s="21">
        <f t="shared" si="9"/>
        <v>787.5</v>
      </c>
    </row>
    <row r="28" ht="15.75" customHeight="1"/>
    <row r="29" ht="15.75" customHeight="1"/>
    <row r="30" ht="22.5" customHeight="1">
      <c r="B30" s="27" t="s">
        <v>44</v>
      </c>
      <c r="C30" s="28">
        <f>C24-D24</f>
        <v>578980</v>
      </c>
    </row>
    <row r="31" ht="15.75" customHeight="1">
      <c r="B31" s="4" t="s">
        <v>45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44.0"/>
    <col customWidth="1" min="3" max="4" width="20.0"/>
    <col customWidth="1" min="5" max="26" width="8.71"/>
  </cols>
  <sheetData>
    <row r="1">
      <c r="B1" s="2" t="s">
        <v>1</v>
      </c>
    </row>
    <row r="2">
      <c r="B2" s="4" t="s">
        <v>4</v>
      </c>
    </row>
    <row r="4">
      <c r="B4" s="7" t="s">
        <v>6</v>
      </c>
      <c r="C4" s="10" t="s">
        <v>9</v>
      </c>
    </row>
    <row r="5">
      <c r="B5" s="11" t="s">
        <v>10</v>
      </c>
      <c r="C5" s="13">
        <v>5.0</v>
      </c>
    </row>
    <row r="6">
      <c r="B6" s="11" t="s">
        <v>14</v>
      </c>
      <c r="C6" s="13">
        <v>40.0</v>
      </c>
    </row>
    <row r="7">
      <c r="B7" s="11" t="s">
        <v>15</v>
      </c>
      <c r="C7" s="16">
        <v>0.55</v>
      </c>
    </row>
    <row r="8">
      <c r="B8" s="11" t="s">
        <v>16</v>
      </c>
      <c r="C8" s="18">
        <v>3000.0</v>
      </c>
    </row>
    <row r="9">
      <c r="B9" s="11" t="s">
        <v>19</v>
      </c>
      <c r="C9" s="13">
        <v>45.0</v>
      </c>
    </row>
    <row r="10">
      <c r="B10" s="11" t="s">
        <v>21</v>
      </c>
      <c r="C10" s="19">
        <v>55.0</v>
      </c>
    </row>
    <row r="11">
      <c r="B11" s="11" t="s">
        <v>24</v>
      </c>
      <c r="C11" s="19">
        <v>30.0</v>
      </c>
    </row>
    <row r="12">
      <c r="B12" s="11" t="s">
        <v>26</v>
      </c>
      <c r="C12" s="19">
        <v>12.0</v>
      </c>
    </row>
    <row r="13">
      <c r="B13" s="11" t="s">
        <v>27</v>
      </c>
      <c r="C13" s="13">
        <v>10.0</v>
      </c>
    </row>
    <row r="14">
      <c r="B14" s="11" t="s">
        <v>28</v>
      </c>
      <c r="C14" s="19">
        <v>30000.0</v>
      </c>
    </row>
    <row r="15">
      <c r="B15" s="11" t="s">
        <v>29</v>
      </c>
      <c r="C15" s="16">
        <v>0.12</v>
      </c>
    </row>
    <row r="17">
      <c r="B17" s="7" t="s">
        <v>31</v>
      </c>
      <c r="C17" s="10" t="s">
        <v>9</v>
      </c>
    </row>
    <row r="18">
      <c r="B18" s="11" t="s">
        <v>32</v>
      </c>
      <c r="C18" s="21">
        <f>C5*C6*C11</f>
        <v>6000</v>
      </c>
    </row>
    <row r="19">
      <c r="B19" s="11" t="s">
        <v>35</v>
      </c>
      <c r="C19" s="21">
        <f>C5*C6*(1-C7)*C12*C13</f>
        <v>10800</v>
      </c>
    </row>
    <row r="20">
      <c r="B20" s="11" t="s">
        <v>37</v>
      </c>
      <c r="C20" s="21">
        <f>C5*C6*(1-C7)*C8/MAX(C9,1)*C10</f>
        <v>330000</v>
      </c>
    </row>
    <row r="21" ht="15.75" customHeight="1">
      <c r="B21" s="11" t="s">
        <v>38</v>
      </c>
      <c r="C21" s="21">
        <f>C14</f>
        <v>30000</v>
      </c>
    </row>
    <row r="22" ht="15.75" customHeight="1">
      <c r="B22" s="11" t="s">
        <v>39</v>
      </c>
      <c r="C22" s="21">
        <f>SUM(C18:C21)*C15</f>
        <v>45216</v>
      </c>
    </row>
    <row r="23" ht="15.75" customHeight="1">
      <c r="B23" s="22" t="s">
        <v>40</v>
      </c>
      <c r="C23" s="24">
        <f>SUM(C18:C21)</f>
        <v>376800</v>
      </c>
    </row>
    <row r="24" ht="15.75" customHeight="1">
      <c r="B24" s="25" t="s">
        <v>41</v>
      </c>
      <c r="C24" s="26">
        <f>C23+C22</f>
        <v>422016</v>
      </c>
    </row>
    <row r="25" ht="15.75" customHeight="1"/>
    <row r="26" ht="15.75" customHeight="1">
      <c r="B26" s="11" t="s">
        <v>42</v>
      </c>
      <c r="C26" s="21">
        <f>C24/MAX(C5,1)</f>
        <v>84403.2</v>
      </c>
    </row>
    <row r="27" ht="15.75" customHeight="1">
      <c r="B27" s="11" t="s">
        <v>43</v>
      </c>
      <c r="C27" s="21">
        <f>C24/MAX(C5*C6,1)</f>
        <v>2110.08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44.0"/>
    <col customWidth="1" min="3" max="4" width="20.0"/>
    <col customWidth="1" min="5" max="26" width="8.71"/>
  </cols>
  <sheetData>
    <row r="1">
      <c r="B1" s="2" t="s">
        <v>0</v>
      </c>
    </row>
    <row r="2">
      <c r="B2" s="4" t="s">
        <v>5</v>
      </c>
    </row>
    <row r="4">
      <c r="B4" s="7" t="s">
        <v>6</v>
      </c>
      <c r="C4" s="10" t="s">
        <v>9</v>
      </c>
    </row>
    <row r="5">
      <c r="B5" s="11" t="s">
        <v>10</v>
      </c>
      <c r="C5" s="13">
        <v>30.0</v>
      </c>
    </row>
    <row r="6">
      <c r="B6" s="11" t="s">
        <v>14</v>
      </c>
      <c r="C6" s="13">
        <v>150.0</v>
      </c>
    </row>
    <row r="7">
      <c r="B7" s="11" t="s">
        <v>15</v>
      </c>
      <c r="C7" s="16">
        <v>0.6</v>
      </c>
    </row>
    <row r="8">
      <c r="B8" s="11" t="s">
        <v>16</v>
      </c>
      <c r="C8" s="18">
        <v>3000.0</v>
      </c>
    </row>
    <row r="9">
      <c r="B9" s="11" t="s">
        <v>19</v>
      </c>
      <c r="C9" s="13">
        <v>50.0</v>
      </c>
    </row>
    <row r="10">
      <c r="B10" s="11" t="s">
        <v>21</v>
      </c>
      <c r="C10" s="19">
        <v>45.0</v>
      </c>
    </row>
    <row r="11">
      <c r="B11" s="11" t="s">
        <v>24</v>
      </c>
      <c r="C11" s="19">
        <v>22.0</v>
      </c>
    </row>
    <row r="12">
      <c r="B12" s="11" t="s">
        <v>26</v>
      </c>
      <c r="C12" s="19">
        <v>9.0</v>
      </c>
    </row>
    <row r="13">
      <c r="B13" s="11" t="s">
        <v>27</v>
      </c>
      <c r="C13" s="13">
        <v>9.0</v>
      </c>
    </row>
    <row r="14">
      <c r="B14" s="11" t="s">
        <v>28</v>
      </c>
      <c r="C14" s="19">
        <v>150000.0</v>
      </c>
    </row>
    <row r="15">
      <c r="B15" s="11" t="s">
        <v>29</v>
      </c>
      <c r="C15" s="16">
        <v>0.18</v>
      </c>
    </row>
    <row r="17">
      <c r="B17" s="7" t="s">
        <v>31</v>
      </c>
      <c r="C17" s="10" t="s">
        <v>9</v>
      </c>
    </row>
    <row r="18">
      <c r="B18" s="11" t="s">
        <v>32</v>
      </c>
      <c r="C18" s="21">
        <f>C5*C6*C11</f>
        <v>99000</v>
      </c>
    </row>
    <row r="19">
      <c r="B19" s="11" t="s">
        <v>35</v>
      </c>
      <c r="C19" s="21">
        <f>C5*C6*(1-C7)*C12*C13</f>
        <v>145800</v>
      </c>
    </row>
    <row r="20">
      <c r="B20" s="11" t="s">
        <v>37</v>
      </c>
      <c r="C20" s="21">
        <f>C5*C6*(1-C7)*C8/MAX(C9,1)*C10</f>
        <v>4860000</v>
      </c>
    </row>
    <row r="21" ht="15.75" customHeight="1">
      <c r="B21" s="11" t="s">
        <v>38</v>
      </c>
      <c r="C21" s="21">
        <f>C14</f>
        <v>150000</v>
      </c>
    </row>
    <row r="22" ht="15.75" customHeight="1">
      <c r="B22" s="11" t="s">
        <v>39</v>
      </c>
      <c r="C22" s="21">
        <f>SUM(C18:C21)*C15</f>
        <v>945864</v>
      </c>
    </row>
    <row r="23" ht="15.75" customHeight="1">
      <c r="B23" s="22" t="s">
        <v>40</v>
      </c>
      <c r="C23" s="24">
        <f>SUM(C18:C21)</f>
        <v>5254800</v>
      </c>
    </row>
    <row r="24" ht="15.75" customHeight="1">
      <c r="B24" s="25" t="s">
        <v>41</v>
      </c>
      <c r="C24" s="26">
        <f>C23+C22</f>
        <v>6200664</v>
      </c>
    </row>
    <row r="25" ht="15.75" customHeight="1"/>
    <row r="26" ht="15.75" customHeight="1">
      <c r="B26" s="11" t="s">
        <v>42</v>
      </c>
      <c r="C26" s="21">
        <f>C24/MAX(C5,1)</f>
        <v>206688.8</v>
      </c>
    </row>
    <row r="27" ht="15.75" customHeight="1">
      <c r="B27" s="11" t="s">
        <v>43</v>
      </c>
      <c r="C27" s="21">
        <f>C24/MAX(C5*C6,1)</f>
        <v>1377.925333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44.0"/>
    <col customWidth="1" min="3" max="4" width="20.0"/>
    <col customWidth="1" min="5" max="26" width="8.71"/>
  </cols>
  <sheetData>
    <row r="1">
      <c r="B1" s="2" t="s">
        <v>46</v>
      </c>
    </row>
    <row r="2">
      <c r="B2" s="4" t="s">
        <v>47</v>
      </c>
    </row>
    <row r="4">
      <c r="B4" s="7" t="s">
        <v>6</v>
      </c>
      <c r="C4" s="10" t="s">
        <v>9</v>
      </c>
    </row>
    <row r="5">
      <c r="B5" s="11" t="s">
        <v>10</v>
      </c>
      <c r="C5" s="13">
        <v>120.0</v>
      </c>
    </row>
    <row r="6">
      <c r="B6" s="11" t="s">
        <v>14</v>
      </c>
      <c r="C6" s="13">
        <v>80.0</v>
      </c>
    </row>
    <row r="7">
      <c r="B7" s="11" t="s">
        <v>15</v>
      </c>
      <c r="C7" s="16">
        <v>0.65</v>
      </c>
    </row>
    <row r="8">
      <c r="B8" s="11" t="s">
        <v>16</v>
      </c>
      <c r="C8" s="18">
        <v>3000.0</v>
      </c>
    </row>
    <row r="9">
      <c r="B9" s="11" t="s">
        <v>19</v>
      </c>
      <c r="C9" s="13">
        <v>55.0</v>
      </c>
    </row>
    <row r="10">
      <c r="B10" s="11" t="s">
        <v>21</v>
      </c>
      <c r="C10" s="19">
        <v>35.0</v>
      </c>
    </row>
    <row r="11">
      <c r="B11" s="11" t="s">
        <v>24</v>
      </c>
      <c r="C11" s="19">
        <v>18.0</v>
      </c>
    </row>
    <row r="12">
      <c r="B12" s="11" t="s">
        <v>26</v>
      </c>
      <c r="C12" s="19">
        <v>8.0</v>
      </c>
    </row>
    <row r="13">
      <c r="B13" s="11" t="s">
        <v>27</v>
      </c>
      <c r="C13" s="13">
        <v>7.0</v>
      </c>
    </row>
    <row r="14">
      <c r="B14" s="11" t="s">
        <v>28</v>
      </c>
      <c r="C14" s="19">
        <v>250000.0</v>
      </c>
    </row>
    <row r="15">
      <c r="B15" s="11" t="s">
        <v>29</v>
      </c>
      <c r="C15" s="16">
        <v>0.1</v>
      </c>
    </row>
    <row r="17">
      <c r="B17" s="7" t="s">
        <v>31</v>
      </c>
      <c r="C17" s="10" t="s">
        <v>9</v>
      </c>
    </row>
    <row r="18">
      <c r="B18" s="11" t="s">
        <v>32</v>
      </c>
      <c r="C18" s="21">
        <f>C5*C6*C11</f>
        <v>172800</v>
      </c>
    </row>
    <row r="19">
      <c r="B19" s="11" t="s">
        <v>35</v>
      </c>
      <c r="C19" s="21">
        <f>C5*C6*(1-C7)*C12*C13</f>
        <v>188160</v>
      </c>
    </row>
    <row r="20">
      <c r="B20" s="11" t="s">
        <v>37</v>
      </c>
      <c r="C20" s="21">
        <f>C5*C6*(1-C7)*C8/MAX(C9,1)*C10</f>
        <v>6414545.455</v>
      </c>
    </row>
    <row r="21" ht="15.75" customHeight="1">
      <c r="B21" s="11" t="s">
        <v>38</v>
      </c>
      <c r="C21" s="21">
        <f>C14</f>
        <v>250000</v>
      </c>
    </row>
    <row r="22" ht="15.75" customHeight="1">
      <c r="B22" s="11" t="s">
        <v>39</v>
      </c>
      <c r="C22" s="21">
        <f>SUM(C18:C21)*C15</f>
        <v>702550.5455</v>
      </c>
    </row>
    <row r="23" ht="15.75" customHeight="1">
      <c r="B23" s="22" t="s">
        <v>40</v>
      </c>
      <c r="C23" s="24">
        <f>SUM(C18:C21)</f>
        <v>7025505.455</v>
      </c>
    </row>
    <row r="24" ht="15.75" customHeight="1">
      <c r="B24" s="25" t="s">
        <v>41</v>
      </c>
      <c r="C24" s="26">
        <f>C23+C22</f>
        <v>7728056</v>
      </c>
    </row>
    <row r="25" ht="15.75" customHeight="1"/>
    <row r="26" ht="15.75" customHeight="1">
      <c r="B26" s="11" t="s">
        <v>42</v>
      </c>
      <c r="C26" s="21">
        <f>C24/MAX(C5,1)</f>
        <v>64400.46667</v>
      </c>
    </row>
    <row r="27" ht="15.75" customHeight="1">
      <c r="B27" s="11" t="s">
        <v>43</v>
      </c>
      <c r="C27" s="21">
        <f>C24/MAX(C5*C6,1)</f>
        <v>805.0058333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71.71"/>
    <col customWidth="1" min="3" max="5" width="20.0"/>
    <col customWidth="1" min="6" max="26" width="8.71"/>
  </cols>
  <sheetData>
    <row r="1">
      <c r="B1" s="29" t="s">
        <v>48</v>
      </c>
    </row>
    <row r="2">
      <c r="B2" s="4" t="s">
        <v>49</v>
      </c>
    </row>
    <row r="4">
      <c r="B4" s="7" t="s">
        <v>50</v>
      </c>
      <c r="C4" s="7" t="s">
        <v>51</v>
      </c>
      <c r="D4" s="7" t="s">
        <v>42</v>
      </c>
      <c r="E4" s="7" t="s">
        <v>52</v>
      </c>
    </row>
    <row r="5">
      <c r="B5" s="22" t="s">
        <v>53</v>
      </c>
      <c r="C5" s="30">
        <f>'TCO Calculator'!C24</f>
        <v>1523980</v>
      </c>
      <c r="D5" s="30">
        <f>'TCO Calculator'!C26</f>
        <v>126998.3333</v>
      </c>
      <c r="E5" s="30">
        <f>'TCO Calculator'!C27</f>
        <v>1269.983333</v>
      </c>
    </row>
    <row r="6">
      <c r="B6" s="22" t="s">
        <v>12</v>
      </c>
      <c r="C6" s="31">
        <f>'TCO Calculator'!D24</f>
        <v>945000</v>
      </c>
      <c r="D6" s="31">
        <f>'TCO Calculator'!D26</f>
        <v>78750</v>
      </c>
      <c r="E6" s="31">
        <f>'TCO Calculator'!D27</f>
        <v>787.5</v>
      </c>
    </row>
    <row r="7">
      <c r="B7" s="11" t="s">
        <v>54</v>
      </c>
      <c r="C7" s="31">
        <f>'Scenario - Small Firm'!C24</f>
        <v>422016</v>
      </c>
      <c r="D7" s="31">
        <f>'Scenario - Small Firm'!C26</f>
        <v>84403.2</v>
      </c>
      <c r="E7" s="31">
        <f>'Scenario - Small Firm'!C27</f>
        <v>2110.08</v>
      </c>
    </row>
    <row r="8">
      <c r="B8" s="11" t="s">
        <v>55</v>
      </c>
      <c r="C8" s="31">
        <f>'Scenario - Mid-Market'!C24</f>
        <v>6200664</v>
      </c>
      <c r="D8" s="31">
        <f>'Scenario - Mid-Market'!C26</f>
        <v>206688.8</v>
      </c>
      <c r="E8" s="31">
        <f>'Scenario - Mid-Market'!C27</f>
        <v>1377.925333</v>
      </c>
    </row>
    <row r="9">
      <c r="B9" s="11" t="s">
        <v>56</v>
      </c>
      <c r="C9" s="31">
        <f>'Scenario - LSP'!C24</f>
        <v>7728056</v>
      </c>
      <c r="D9" s="31">
        <f>'Scenario - LSP'!C26</f>
        <v>64400.46667</v>
      </c>
      <c r="E9" s="31">
        <f>'Scenario - LSP'!C27</f>
        <v>805.0058333</v>
      </c>
    </row>
    <row r="11">
      <c r="B11" s="27" t="s">
        <v>44</v>
      </c>
      <c r="C11" s="32">
        <f>'TCO Calculator'!C24-'TCO Calculator'!D24</f>
        <v>578980</v>
      </c>
    </row>
    <row r="13" ht="27.75" customHeight="1">
      <c r="B13" s="33" t="s">
        <v>57</v>
      </c>
      <c r="C13" s="34" t="s">
        <v>58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C13"/>
  </hyperlinks>
  <printOptions/>
  <pageMargins bottom="1.0" footer="0.0" header="0.0" left="0.75" right="0.75" top="1.0"/>
  <pageSetup paperSize="9" orientation="portrait"/>
  <drawing r:id="rId2"/>
</worksheet>
</file>